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4660" windowHeight="1215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79" i="1" l="1"/>
  <c r="C83" i="1"/>
  <c r="F15" i="1"/>
  <c r="C82" i="1" l="1"/>
  <c r="C85" i="1" s="1"/>
  <c r="E76" i="1"/>
  <c r="D76" i="1"/>
  <c r="C76" i="1"/>
  <c r="F26" i="1" l="1"/>
  <c r="F27" i="1"/>
  <c r="F25" i="1"/>
  <c r="D19" i="1"/>
  <c r="D25" i="1"/>
  <c r="D27" i="1"/>
  <c r="D32" i="1"/>
  <c r="D34" i="1" l="1"/>
  <c r="D36" i="1" s="1"/>
  <c r="E85" i="1" l="1"/>
  <c r="E71" i="1"/>
  <c r="D85" i="1"/>
  <c r="F19" i="1"/>
  <c r="F34" i="1" l="1"/>
  <c r="F36" i="1" s="1"/>
  <c r="G31" i="1"/>
  <c r="G28" i="1"/>
  <c r="G34" i="1" l="1"/>
  <c r="C34" i="1"/>
  <c r="B34" i="1"/>
  <c r="G19" i="1"/>
  <c r="E19" i="1"/>
  <c r="C19" i="1"/>
  <c r="C36" i="1" s="1"/>
  <c r="B19" i="1"/>
  <c r="B36" i="1" s="1"/>
  <c r="E22" i="1"/>
  <c r="E34" i="1" s="1"/>
  <c r="E36" i="1" l="1"/>
  <c r="G36" i="1"/>
</calcChain>
</file>

<file path=xl/sharedStrings.xml><?xml version="1.0" encoding="utf-8"?>
<sst xmlns="http://schemas.openxmlformats.org/spreadsheetml/2006/main" count="69" uniqueCount="63">
  <si>
    <t>Realisatie</t>
  </si>
  <si>
    <t>Begroting</t>
  </si>
  <si>
    <t>Baten</t>
  </si>
  <si>
    <t>Contributie leden</t>
  </si>
  <si>
    <t>INNO project progr.coörd.</t>
  </si>
  <si>
    <t>Opbrengst veiling voor FIN</t>
  </si>
  <si>
    <t>Opbrengst veiling voor leden</t>
  </si>
  <si>
    <t>Rente</t>
  </si>
  <si>
    <t>Totaal baten</t>
  </si>
  <si>
    <t>Lasten</t>
  </si>
  <si>
    <t>Programmacoördinatie</t>
  </si>
  <si>
    <t>Beheer website</t>
  </si>
  <si>
    <t>Veilingkosten leden</t>
  </si>
  <si>
    <t>Veilingkosten FIN</t>
  </si>
  <si>
    <t>Veilingkosten algemeen</t>
  </si>
  <si>
    <t>Veilingopbrengst voor leden</t>
  </si>
  <si>
    <t>Diversen</t>
  </si>
  <si>
    <t>Totaal lasten</t>
  </si>
  <si>
    <t>Resultaat</t>
  </si>
  <si>
    <t xml:space="preserve">Begroting </t>
  </si>
  <si>
    <t>Donatie</t>
  </si>
  <si>
    <t>Secretariaat, bankkosten</t>
  </si>
  <si>
    <t xml:space="preserve">Realisatie </t>
  </si>
  <si>
    <t>Financieel jaarverslag FIN 2014</t>
  </si>
  <si>
    <t>Toelichting staat van baten en lasten</t>
  </si>
  <si>
    <t>Verlaging veilingkosten</t>
  </si>
  <si>
    <t>Betaalrekening</t>
  </si>
  <si>
    <t>Spaarrekening</t>
  </si>
  <si>
    <t>Eigen vermogen</t>
  </si>
  <si>
    <t>Nog uit te keren projectsubsidie</t>
  </si>
  <si>
    <t>Nog uit te keren veilingopbrengst</t>
  </si>
  <si>
    <t>Te vorderen contributie</t>
  </si>
  <si>
    <t>Te vorderen veilingopbrengst</t>
  </si>
  <si>
    <t>Te betalen tripleE</t>
  </si>
  <si>
    <t>Te betalen kosten</t>
  </si>
  <si>
    <t>totaal activa</t>
  </si>
  <si>
    <t>totaal passiva</t>
  </si>
  <si>
    <t>Toelichting balans</t>
  </si>
  <si>
    <t>De bankrekeningen zijn in 2014 omgezet naar Triodos. De rente is vrijwel nihil, maar de bankkosten</t>
  </si>
  <si>
    <t>zijn lager dan bij onze vorige bank. Per saldo zijn er op jaarbasis beperkte kosten verbonden aan het bankieren.</t>
  </si>
  <si>
    <t>De te vorderen veilingopbrengst is nog niet ontvangen.</t>
  </si>
  <si>
    <t>De uit te keren projectsubsidie betreft Xenarthra van Green Heritage Suriname. Betaling vindt plaats na ontvangst</t>
  </si>
  <si>
    <t>van de eindrapportage.</t>
  </si>
  <si>
    <t>De uit te keren veilingopbrengst is voor een klein deel afhankelijk van de ontvangst van de opbrengst en van één</t>
  </si>
  <si>
    <t>lid dienden we nog het bankrekeningnummer te ontvangen.</t>
  </si>
  <si>
    <t xml:space="preserve">Ruim de helft van de te betalen post aan tripleE is begin 2015 betaald. Na vaststelling van het jaarverslag zal </t>
  </si>
  <si>
    <t>definitief met TripleE worden afgerekend.</t>
  </si>
  <si>
    <t>Sponsoring TripleE/X-Mile</t>
  </si>
  <si>
    <t>Sponsoring Groene Helden</t>
  </si>
  <si>
    <t>PM</t>
  </si>
  <si>
    <t>Kosten Groene Helden</t>
  </si>
  <si>
    <t>Drukwerk / video</t>
  </si>
  <si>
    <t>Er is in 2015 een donatie binnengekomen van €1.000, waarvan de video GlobeGuards is betaald.</t>
  </si>
  <si>
    <t>Er is € 11,015 ontvangen voor de items van FIN op de veiling van 4 oktober 2015. Hierop dient nog 12,1% veilingkosten in mindering gebracht te worden.</t>
  </si>
  <si>
    <t>Voor de leden is er bruto € 50,485 binnengekomen, hetgeen na aftrek van veilingkosten resulteert in een uitkering van € 44,376</t>
  </si>
  <si>
    <t>Over het jaar 2014 is een sponsorbedrag van € 2,500 afgesproken met TripleE, in de cijfers 2014 was rekening gehouden met ca € 1.700</t>
  </si>
  <si>
    <t>waardoor nog € 803 ten gunste van 2015 wordt gebracht.</t>
  </si>
  <si>
    <t>In de secretariaatskosten zijn ook portikosten e.d. meegenomen die betrekking hebben op de Dag van de Natuur.</t>
  </si>
  <si>
    <t>In de drukwerk kosten zit o.a. de folder van de Dag van de Natuur.</t>
  </si>
  <si>
    <t>Balans per 31 december 2015</t>
  </si>
  <si>
    <t>Te vorderen sponsorgeld</t>
  </si>
  <si>
    <t>De te vorderen contributie is begin 2016 ontvangen (???? - nog niet - checken voor de vergadering).</t>
  </si>
  <si>
    <t>teksten nog aanpassen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</si>
</sst>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164" fontId="3" fillId="0" borderId="0" xfId="1" applyNumberFormat="1" applyFont="1"/>
    <xf numFmtId="164" fontId="0" fillId="0" borderId="0" xfId="0" applyNumberFormat="1"/>
    <xf numFmtId="164" fontId="3" fillId="0" borderId="0" xfId="1" applyNumberFormat="1" applyFont="1" applyAlignment="1">
      <alignment vertical="center" wrapText="1"/>
    </xf>
    <xf numFmtId="164" fontId="3" fillId="0" borderId="0" xfId="1" applyNumberFormat="1" applyFont="1" applyAlignment="1"/>
    <xf numFmtId="164" fontId="3" fillId="0" borderId="1" xfId="1" applyNumberFormat="1" applyFont="1" applyBorder="1" applyAlignment="1">
      <alignment vertical="center" wrapText="1"/>
    </xf>
    <xf numFmtId="164" fontId="3" fillId="0" borderId="1" xfId="1" applyNumberFormat="1" applyFont="1" applyBorder="1" applyAlignment="1"/>
    <xf numFmtId="164" fontId="4" fillId="0" borderId="2" xfId="1" applyNumberFormat="1" applyFont="1" applyBorder="1" applyAlignment="1">
      <alignment vertical="center" wrapText="1"/>
    </xf>
    <xf numFmtId="164" fontId="4" fillId="0" borderId="0" xfId="1" applyNumberFormat="1" applyFont="1" applyAlignment="1">
      <alignment vertical="center" wrapText="1"/>
    </xf>
    <xf numFmtId="164" fontId="4" fillId="0" borderId="3" xfId="1" applyNumberFormat="1" applyFont="1" applyBorder="1" applyAlignment="1">
      <alignment vertical="center" wrapText="1"/>
    </xf>
    <xf numFmtId="0" fontId="4" fillId="0" borderId="0" xfId="0" applyFont="1"/>
    <xf numFmtId="164" fontId="4" fillId="0" borderId="0" xfId="1" applyNumberFormat="1" applyFont="1" applyAlignment="1"/>
    <xf numFmtId="164" fontId="4" fillId="0" borderId="1" xfId="1" applyNumberFormat="1" applyFont="1" applyBorder="1" applyAlignment="1"/>
    <xf numFmtId="0" fontId="0" fillId="0" borderId="0" xfId="0" applyFont="1"/>
    <xf numFmtId="14" fontId="0" fillId="0" borderId="0" xfId="0" applyNumberFormat="1"/>
    <xf numFmtId="164" fontId="0" fillId="0" borderId="0" xfId="1" applyNumberFormat="1" applyFont="1"/>
    <xf numFmtId="164" fontId="3" fillId="0" borderId="2" xfId="1" applyNumberFormat="1" applyFont="1" applyBorder="1" applyAlignment="1">
      <alignment vertical="center" wrapText="1"/>
    </xf>
    <xf numFmtId="164" fontId="3" fillId="0" borderId="3" xfId="1" applyNumberFormat="1" applyFont="1" applyBorder="1" applyAlignment="1">
      <alignment vertical="center" wrapText="1"/>
    </xf>
    <xf numFmtId="164" fontId="3" fillId="0" borderId="0" xfId="1" applyNumberFormat="1" applyFont="1" applyAlignment="1">
      <alignment horizontal="right" vertical="center" wrapText="1"/>
    </xf>
    <xf numFmtId="164" fontId="4" fillId="0" borderId="0" xfId="1" applyNumberFormat="1" applyFont="1" applyAlignment="1">
      <alignment horizontal="right" vertical="center" wrapText="1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tabSelected="1" topLeftCell="A52" workbookViewId="0">
      <selection activeCell="A71" sqref="A71"/>
    </sheetView>
  </sheetViews>
  <sheetFormatPr defaultRowHeight="12.75" x14ac:dyDescent="0.2"/>
  <cols>
    <col min="1" max="1" width="29.125" customWidth="1"/>
    <col min="2" max="2" width="0.125" customWidth="1"/>
    <col min="3" max="5" width="11.375" bestFit="1" customWidth="1"/>
    <col min="6" max="6" width="11.375" customWidth="1"/>
    <col min="7" max="7" width="11.375" bestFit="1" customWidth="1"/>
  </cols>
  <sheetData>
    <row r="1" spans="1:9" x14ac:dyDescent="0.2">
      <c r="A1" s="1" t="s">
        <v>23</v>
      </c>
    </row>
    <row r="4" spans="1:9" x14ac:dyDescent="0.2">
      <c r="A4" s="2"/>
    </row>
    <row r="5" spans="1:9" x14ac:dyDescent="0.2">
      <c r="A5" s="4"/>
      <c r="F5" s="1"/>
    </row>
    <row r="6" spans="1:9" ht="20.25" customHeight="1" x14ac:dyDescent="0.2">
      <c r="A6" s="5"/>
      <c r="B6" s="5" t="s">
        <v>0</v>
      </c>
      <c r="C6" s="5" t="s">
        <v>0</v>
      </c>
      <c r="D6" s="5" t="s">
        <v>0</v>
      </c>
      <c r="E6" s="5" t="s">
        <v>1</v>
      </c>
      <c r="F6" s="6" t="s">
        <v>22</v>
      </c>
      <c r="G6" s="5" t="s">
        <v>19</v>
      </c>
      <c r="H6" s="3"/>
      <c r="I6" s="3"/>
    </row>
    <row r="7" spans="1:9" x14ac:dyDescent="0.2">
      <c r="A7" s="5"/>
      <c r="B7" s="5">
        <v>2012</v>
      </c>
      <c r="C7" s="5">
        <v>2013</v>
      </c>
      <c r="D7" s="5">
        <v>2014</v>
      </c>
      <c r="E7" s="5">
        <v>2015</v>
      </c>
      <c r="F7" s="6">
        <v>2015</v>
      </c>
      <c r="G7" s="5">
        <v>2016</v>
      </c>
      <c r="H7" s="3"/>
      <c r="I7" s="3"/>
    </row>
    <row r="8" spans="1:9" x14ac:dyDescent="0.2">
      <c r="A8" s="5"/>
      <c r="B8" s="5"/>
      <c r="C8" s="5"/>
      <c r="D8" s="5"/>
      <c r="E8" s="3"/>
      <c r="F8" s="17"/>
      <c r="G8" s="3"/>
      <c r="H8" s="3"/>
      <c r="I8" s="3"/>
    </row>
    <row r="9" spans="1:9" x14ac:dyDescent="0.2">
      <c r="A9" s="6" t="s">
        <v>2</v>
      </c>
      <c r="B9" s="5"/>
      <c r="C9" s="5"/>
      <c r="D9" s="5"/>
      <c r="E9" s="3"/>
      <c r="F9" s="17"/>
      <c r="G9" s="3"/>
      <c r="H9" s="3"/>
      <c r="I9" s="3"/>
    </row>
    <row r="10" spans="1:9" x14ac:dyDescent="0.2">
      <c r="A10" s="5" t="s">
        <v>3</v>
      </c>
      <c r="B10" s="10">
        <v>2700</v>
      </c>
      <c r="C10" s="10">
        <v>5250</v>
      </c>
      <c r="D10" s="11">
        <v>5250</v>
      </c>
      <c r="E10" s="11">
        <v>5750</v>
      </c>
      <c r="F10" s="18">
        <v>5750</v>
      </c>
      <c r="G10" s="11">
        <v>5750</v>
      </c>
      <c r="H10" s="8"/>
      <c r="I10" s="3"/>
    </row>
    <row r="11" spans="1:9" x14ac:dyDescent="0.2">
      <c r="A11" s="5" t="s">
        <v>4</v>
      </c>
      <c r="B11" s="10">
        <v>10000</v>
      </c>
      <c r="C11" s="10">
        <v>2500</v>
      </c>
      <c r="D11" s="11">
        <v>0</v>
      </c>
      <c r="E11" s="11">
        <v>0</v>
      </c>
      <c r="F11" s="18">
        <v>0</v>
      </c>
      <c r="G11" s="11">
        <v>0</v>
      </c>
      <c r="H11" s="8"/>
      <c r="I11" s="3"/>
    </row>
    <row r="12" spans="1:9" x14ac:dyDescent="0.2">
      <c r="A12" s="5" t="s">
        <v>47</v>
      </c>
      <c r="B12" s="10"/>
      <c r="C12" s="10">
        <v>0</v>
      </c>
      <c r="D12" s="10">
        <v>0</v>
      </c>
      <c r="E12" s="10">
        <v>0</v>
      </c>
      <c r="F12" s="15">
        <v>4500</v>
      </c>
      <c r="G12" s="10">
        <v>4500</v>
      </c>
      <c r="H12" s="8"/>
      <c r="I12" s="3"/>
    </row>
    <row r="13" spans="1:9" x14ac:dyDescent="0.2">
      <c r="A13" s="5" t="s">
        <v>48</v>
      </c>
      <c r="B13" s="10"/>
      <c r="C13" s="10">
        <v>0</v>
      </c>
      <c r="D13" s="10">
        <v>0</v>
      </c>
      <c r="E13" s="25" t="s">
        <v>49</v>
      </c>
      <c r="F13" s="26" t="s">
        <v>49</v>
      </c>
      <c r="G13" s="25" t="s">
        <v>49</v>
      </c>
      <c r="H13" s="8"/>
      <c r="I13" s="3"/>
    </row>
    <row r="14" spans="1:9" x14ac:dyDescent="0.2">
      <c r="A14" s="5" t="s">
        <v>20</v>
      </c>
      <c r="B14" s="10">
        <v>0</v>
      </c>
      <c r="C14" s="10">
        <v>0</v>
      </c>
      <c r="D14" s="11">
        <v>1300</v>
      </c>
      <c r="E14" s="11">
        <v>0</v>
      </c>
      <c r="F14" s="18">
        <v>1120</v>
      </c>
      <c r="G14" s="11">
        <v>0</v>
      </c>
      <c r="H14" s="8"/>
      <c r="I14" s="3"/>
    </row>
    <row r="15" spans="1:9" x14ac:dyDescent="0.2">
      <c r="A15" s="5" t="s">
        <v>5</v>
      </c>
      <c r="B15" s="10">
        <v>3875</v>
      </c>
      <c r="C15" s="10">
        <v>9931</v>
      </c>
      <c r="D15" s="11">
        <v>8762</v>
      </c>
      <c r="E15" s="11">
        <v>9250</v>
      </c>
      <c r="F15" s="18">
        <f>11015-100-400-350</f>
        <v>10165</v>
      </c>
      <c r="G15" s="11">
        <v>9250</v>
      </c>
      <c r="H15" s="8"/>
      <c r="I15" s="3"/>
    </row>
    <row r="16" spans="1:9" ht="13.5" customHeight="1" x14ac:dyDescent="0.2">
      <c r="A16" s="5" t="s">
        <v>6</v>
      </c>
      <c r="B16" s="10">
        <v>65500</v>
      </c>
      <c r="C16" s="10">
        <v>59371</v>
      </c>
      <c r="D16" s="11">
        <v>54650</v>
      </c>
      <c r="E16" s="11">
        <v>55000</v>
      </c>
      <c r="F16" s="18">
        <v>50485</v>
      </c>
      <c r="G16" s="11">
        <v>55000</v>
      </c>
      <c r="H16" s="8"/>
      <c r="I16" s="3"/>
    </row>
    <row r="17" spans="1:9" x14ac:dyDescent="0.2">
      <c r="A17" s="5" t="s">
        <v>7</v>
      </c>
      <c r="B17" s="12">
        <v>220.25</v>
      </c>
      <c r="C17" s="12">
        <v>109.72</v>
      </c>
      <c r="D17" s="13">
        <v>0</v>
      </c>
      <c r="E17" s="13">
        <v>0</v>
      </c>
      <c r="F17" s="19">
        <v>0</v>
      </c>
      <c r="G17" s="13">
        <v>0</v>
      </c>
      <c r="H17" s="8"/>
      <c r="I17" s="3"/>
    </row>
    <row r="18" spans="1:9" x14ac:dyDescent="0.2">
      <c r="A18" s="5"/>
      <c r="B18" s="10"/>
      <c r="C18" s="10"/>
      <c r="D18" s="11"/>
      <c r="E18" s="11"/>
      <c r="F18" s="18"/>
      <c r="G18" s="11"/>
      <c r="H18" s="8"/>
      <c r="I18" s="3"/>
    </row>
    <row r="19" spans="1:9" ht="13.5" thickBot="1" x14ac:dyDescent="0.25">
      <c r="A19" s="7" t="s">
        <v>8</v>
      </c>
      <c r="B19" s="14">
        <f>SUM(B10:B18)</f>
        <v>82295.25</v>
      </c>
      <c r="C19" s="14">
        <f>SUM(C10:C18)</f>
        <v>77161.72</v>
      </c>
      <c r="D19" s="23">
        <f t="shared" ref="D19" si="0">SUM(D10:D18)</f>
        <v>69962</v>
      </c>
      <c r="E19" s="14">
        <f>SUM(E10:E18)</f>
        <v>70000</v>
      </c>
      <c r="F19" s="14">
        <f>SUM(F10:F18)</f>
        <v>72020</v>
      </c>
      <c r="G19" s="14">
        <f>SUM(G10:G18)</f>
        <v>74500</v>
      </c>
      <c r="H19" s="8"/>
      <c r="I19" s="3"/>
    </row>
    <row r="20" spans="1:9" ht="13.5" thickTop="1" x14ac:dyDescent="0.2">
      <c r="A20" s="5"/>
      <c r="B20" s="10"/>
      <c r="C20" s="10"/>
      <c r="D20" s="11"/>
      <c r="E20" s="11"/>
      <c r="F20" s="18"/>
      <c r="G20" s="11"/>
      <c r="H20" s="8"/>
      <c r="I20" s="3"/>
    </row>
    <row r="21" spans="1:9" x14ac:dyDescent="0.2">
      <c r="A21" s="6" t="s">
        <v>9</v>
      </c>
      <c r="B21" s="10"/>
      <c r="C21" s="10"/>
      <c r="D21" s="11"/>
      <c r="E21" s="11"/>
      <c r="F21" s="18"/>
      <c r="G21" s="11"/>
      <c r="H21" s="8"/>
      <c r="I21" s="3"/>
    </row>
    <row r="22" spans="1:9" x14ac:dyDescent="0.2">
      <c r="A22" s="5" t="s">
        <v>10</v>
      </c>
      <c r="B22" s="10">
        <v>14340</v>
      </c>
      <c r="C22" s="10">
        <v>14520</v>
      </c>
      <c r="D22" s="11">
        <v>14520</v>
      </c>
      <c r="E22" s="11">
        <f>1210*12</f>
        <v>14520</v>
      </c>
      <c r="F22" s="18">
        <v>14520</v>
      </c>
      <c r="G22" s="10">
        <v>14520</v>
      </c>
      <c r="H22" s="8"/>
      <c r="I22" s="3"/>
    </row>
    <row r="23" spans="1:9" x14ac:dyDescent="0.2">
      <c r="A23" s="5" t="s">
        <v>25</v>
      </c>
      <c r="B23" s="10">
        <v>0</v>
      </c>
      <c r="C23" s="10">
        <v>0</v>
      </c>
      <c r="D23" s="11">
        <v>-1697</v>
      </c>
      <c r="E23" s="11">
        <v>0</v>
      </c>
      <c r="F23" s="18">
        <v>-803</v>
      </c>
      <c r="G23" s="10">
        <v>0</v>
      </c>
      <c r="H23" s="8"/>
      <c r="I23" s="3"/>
    </row>
    <row r="24" spans="1:9" x14ac:dyDescent="0.2">
      <c r="A24" s="5" t="s">
        <v>50</v>
      </c>
      <c r="B24" s="10"/>
      <c r="C24" s="10">
        <v>0</v>
      </c>
      <c r="D24" s="11">
        <v>0</v>
      </c>
      <c r="E24" s="25">
        <v>0</v>
      </c>
      <c r="F24" s="26" t="s">
        <v>49</v>
      </c>
      <c r="G24" s="25" t="s">
        <v>49</v>
      </c>
      <c r="H24" s="8"/>
      <c r="I24" s="3"/>
    </row>
    <row r="25" spans="1:9" x14ac:dyDescent="0.2">
      <c r="A25" s="5" t="s">
        <v>21</v>
      </c>
      <c r="B25" s="10">
        <v>188.34</v>
      </c>
      <c r="C25" s="10">
        <v>101.05</v>
      </c>
      <c r="D25" s="11">
        <f>25+96+6</f>
        <v>127</v>
      </c>
      <c r="E25" s="11">
        <v>150</v>
      </c>
      <c r="F25" s="18">
        <f>541+99</f>
        <v>640</v>
      </c>
      <c r="G25" s="11">
        <v>600</v>
      </c>
      <c r="H25" s="8"/>
      <c r="I25" s="3"/>
    </row>
    <row r="26" spans="1:9" x14ac:dyDescent="0.2">
      <c r="A26" s="5" t="s">
        <v>51</v>
      </c>
      <c r="B26" s="10">
        <v>0</v>
      </c>
      <c r="C26" s="10">
        <v>0</v>
      </c>
      <c r="D26" s="11">
        <v>108</v>
      </c>
      <c r="E26" s="11">
        <v>250</v>
      </c>
      <c r="F26" s="18">
        <f>2197-508-50</f>
        <v>1639</v>
      </c>
      <c r="G26" s="11">
        <v>150</v>
      </c>
      <c r="H26" s="8"/>
      <c r="I26" s="3"/>
    </row>
    <row r="27" spans="1:9" x14ac:dyDescent="0.2">
      <c r="A27" s="5" t="s">
        <v>11</v>
      </c>
      <c r="B27" s="10">
        <v>538.20000000000005</v>
      </c>
      <c r="C27" s="10">
        <v>538.20000000000005</v>
      </c>
      <c r="D27" s="11">
        <f>25+1016</f>
        <v>1041</v>
      </c>
      <c r="E27" s="11">
        <v>550</v>
      </c>
      <c r="F27" s="18">
        <f>108+508</f>
        <v>616</v>
      </c>
      <c r="G27" s="11">
        <v>750</v>
      </c>
      <c r="H27" s="8"/>
      <c r="I27" s="3"/>
    </row>
    <row r="28" spans="1:9" x14ac:dyDescent="0.2">
      <c r="A28" s="5" t="s">
        <v>12</v>
      </c>
      <c r="B28" s="10">
        <v>7774.25</v>
      </c>
      <c r="C28" s="10">
        <v>7183.89</v>
      </c>
      <c r="D28" s="11">
        <v>6613</v>
      </c>
      <c r="E28" s="11">
        <v>6655</v>
      </c>
      <c r="F28" s="18">
        <v>6108</v>
      </c>
      <c r="G28" s="11">
        <f>0.121*G16</f>
        <v>6655</v>
      </c>
      <c r="H28" s="8"/>
      <c r="I28" s="3"/>
    </row>
    <row r="29" spans="1:9" x14ac:dyDescent="0.2">
      <c r="A29" s="5" t="s">
        <v>13</v>
      </c>
      <c r="B29" s="10">
        <v>468.87</v>
      </c>
      <c r="C29" s="10">
        <v>1201.6500000000001</v>
      </c>
      <c r="D29" s="11">
        <v>1060</v>
      </c>
      <c r="E29" s="11">
        <v>1119</v>
      </c>
      <c r="F29" s="18">
        <v>1333</v>
      </c>
      <c r="G29" s="11">
        <v>1089</v>
      </c>
      <c r="H29" s="8"/>
      <c r="I29" s="3"/>
    </row>
    <row r="30" spans="1:9" x14ac:dyDescent="0.2">
      <c r="A30" s="5" t="s">
        <v>14</v>
      </c>
      <c r="B30" s="10">
        <v>2687.73</v>
      </c>
      <c r="C30" s="10">
        <v>440.9</v>
      </c>
      <c r="D30" s="11">
        <v>0</v>
      </c>
      <c r="E30" s="11">
        <v>1000</v>
      </c>
      <c r="F30" s="18">
        <v>0</v>
      </c>
      <c r="G30" s="11">
        <v>0</v>
      </c>
      <c r="H30" s="8"/>
      <c r="I30" s="3"/>
    </row>
    <row r="31" spans="1:9" ht="15.75" customHeight="1" x14ac:dyDescent="0.2">
      <c r="A31" s="5" t="s">
        <v>15</v>
      </c>
      <c r="B31" s="10">
        <v>57659.81</v>
      </c>
      <c r="C31" s="10">
        <v>52187.11</v>
      </c>
      <c r="D31" s="11">
        <v>48037</v>
      </c>
      <c r="E31" s="11">
        <v>48345</v>
      </c>
      <c r="F31" s="18">
        <v>44376</v>
      </c>
      <c r="G31" s="11">
        <f>0.879*G16</f>
        <v>48345</v>
      </c>
      <c r="H31" s="8"/>
      <c r="I31" s="3"/>
    </row>
    <row r="32" spans="1:9" x14ac:dyDescent="0.2">
      <c r="A32" s="5" t="s">
        <v>16</v>
      </c>
      <c r="B32" s="12">
        <v>24.95</v>
      </c>
      <c r="C32" s="12">
        <v>60</v>
      </c>
      <c r="D32" s="13">
        <f>78+75</f>
        <v>153</v>
      </c>
      <c r="E32" s="13">
        <v>200</v>
      </c>
      <c r="F32" s="19">
        <v>50</v>
      </c>
      <c r="G32" s="13">
        <v>100</v>
      </c>
      <c r="H32" s="8"/>
      <c r="I32" s="3"/>
    </row>
    <row r="33" spans="1:9" x14ac:dyDescent="0.2">
      <c r="A33" s="5"/>
      <c r="B33" s="10"/>
      <c r="C33" s="10"/>
      <c r="D33" s="11"/>
      <c r="E33" s="11"/>
      <c r="F33" s="18"/>
      <c r="G33" s="11"/>
      <c r="H33" s="8"/>
      <c r="I33" s="3"/>
    </row>
    <row r="34" spans="1:9" ht="13.5" thickBot="1" x14ac:dyDescent="0.25">
      <c r="A34" s="7" t="s">
        <v>17</v>
      </c>
      <c r="B34" s="14">
        <f t="shared" ref="B34:G34" si="1">SUM(B22:B33)</f>
        <v>83682.149999999994</v>
      </c>
      <c r="C34" s="14">
        <f t="shared" si="1"/>
        <v>76232.800000000003</v>
      </c>
      <c r="D34" s="23">
        <f t="shared" si="1"/>
        <v>69962</v>
      </c>
      <c r="E34" s="14">
        <f t="shared" si="1"/>
        <v>72789</v>
      </c>
      <c r="F34" s="14">
        <f t="shared" si="1"/>
        <v>68479</v>
      </c>
      <c r="G34" s="14">
        <f t="shared" si="1"/>
        <v>72209</v>
      </c>
      <c r="H34" s="8"/>
      <c r="I34" s="3"/>
    </row>
    <row r="35" spans="1:9" ht="13.5" thickTop="1" x14ac:dyDescent="0.2">
      <c r="A35" s="7"/>
      <c r="B35" s="15"/>
      <c r="C35" s="15"/>
      <c r="D35" s="11"/>
      <c r="E35" s="11"/>
      <c r="F35" s="18"/>
      <c r="G35" s="11"/>
      <c r="H35" s="8"/>
      <c r="I35" s="3"/>
    </row>
    <row r="36" spans="1:9" ht="13.5" thickBot="1" x14ac:dyDescent="0.25">
      <c r="A36" s="6" t="s">
        <v>18</v>
      </c>
      <c r="B36" s="16">
        <f t="shared" ref="B36:G36" si="2">+B19-B34</f>
        <v>-1386.8999999999942</v>
      </c>
      <c r="C36" s="16">
        <f t="shared" si="2"/>
        <v>928.91999999999825</v>
      </c>
      <c r="D36" s="24">
        <f t="shared" si="2"/>
        <v>0</v>
      </c>
      <c r="E36" s="16">
        <f t="shared" si="2"/>
        <v>-2789</v>
      </c>
      <c r="F36" s="16">
        <f t="shared" si="2"/>
        <v>3541</v>
      </c>
      <c r="G36" s="16">
        <f t="shared" si="2"/>
        <v>2291</v>
      </c>
      <c r="H36" s="8"/>
      <c r="I36" s="3"/>
    </row>
    <row r="37" spans="1:9" x14ac:dyDescent="0.2">
      <c r="A37" s="4"/>
      <c r="B37" s="8"/>
      <c r="C37" s="8"/>
      <c r="D37" s="8"/>
      <c r="E37" s="8"/>
      <c r="F37" s="8"/>
      <c r="G37" s="8"/>
      <c r="H37" s="8"/>
      <c r="I37" s="3"/>
    </row>
    <row r="38" spans="1:9" x14ac:dyDescent="0.2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2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2">
      <c r="A40" s="17" t="s">
        <v>24</v>
      </c>
      <c r="B40" s="3"/>
      <c r="C40" s="3"/>
      <c r="D40" s="3"/>
      <c r="E40" s="3"/>
      <c r="F40" s="3"/>
      <c r="G40" s="3"/>
      <c r="H40" s="3"/>
      <c r="I40" s="3"/>
    </row>
    <row r="42" spans="1:9" x14ac:dyDescent="0.2">
      <c r="A42" t="s">
        <v>52</v>
      </c>
    </row>
    <row r="44" spans="1:9" x14ac:dyDescent="0.2">
      <c r="A44" t="s">
        <v>53</v>
      </c>
    </row>
    <row r="45" spans="1:9" x14ac:dyDescent="0.2">
      <c r="A45" s="9"/>
    </row>
    <row r="46" spans="1:9" x14ac:dyDescent="0.2">
      <c r="A46" t="s">
        <v>54</v>
      </c>
    </row>
    <row r="48" spans="1:9" x14ac:dyDescent="0.2">
      <c r="A48" t="s">
        <v>55</v>
      </c>
    </row>
    <row r="49" spans="1:1" x14ac:dyDescent="0.2">
      <c r="A49" t="s">
        <v>56</v>
      </c>
    </row>
    <row r="51" spans="1:1" x14ac:dyDescent="0.2">
      <c r="A51" t="s">
        <v>57</v>
      </c>
    </row>
    <row r="53" spans="1:1" x14ac:dyDescent="0.2">
      <c r="A53" t="s">
        <v>58</v>
      </c>
    </row>
    <row r="57" spans="1:1" x14ac:dyDescent="0.2">
      <c r="A57" s="1"/>
    </row>
    <row r="59" spans="1:1" x14ac:dyDescent="0.2">
      <c r="A59" s="20"/>
    </row>
    <row r="60" spans="1:1" x14ac:dyDescent="0.2">
      <c r="A60" s="20"/>
    </row>
    <row r="67" spans="1:6" x14ac:dyDescent="0.2">
      <c r="A67" s="1" t="s">
        <v>59</v>
      </c>
    </row>
    <row r="68" spans="1:6" x14ac:dyDescent="0.2">
      <c r="C68" s="21">
        <v>42369</v>
      </c>
      <c r="D68" s="21">
        <v>42004</v>
      </c>
      <c r="E68" s="21">
        <v>41639</v>
      </c>
    </row>
    <row r="70" spans="1:6" x14ac:dyDescent="0.2">
      <c r="A70" t="s">
        <v>26</v>
      </c>
      <c r="C70" s="22">
        <v>2062</v>
      </c>
      <c r="D70" s="22">
        <v>1692</v>
      </c>
      <c r="E70" s="22">
        <v>3405</v>
      </c>
      <c r="F70" s="22"/>
    </row>
    <row r="71" spans="1:6" x14ac:dyDescent="0.2">
      <c r="A71" t="s">
        <v>27</v>
      </c>
      <c r="C71" s="22">
        <v>11258</v>
      </c>
      <c r="D71" s="22">
        <v>17500</v>
      </c>
      <c r="E71" s="22">
        <f>219+8091</f>
        <v>8310</v>
      </c>
      <c r="F71" s="22"/>
    </row>
    <row r="72" spans="1:6" x14ac:dyDescent="0.2">
      <c r="A72" t="s">
        <v>31</v>
      </c>
      <c r="C72" s="22">
        <v>300</v>
      </c>
      <c r="D72" s="22">
        <v>250</v>
      </c>
      <c r="E72" s="22">
        <v>0</v>
      </c>
      <c r="F72" s="22"/>
    </row>
    <row r="73" spans="1:6" x14ac:dyDescent="0.2">
      <c r="A73" t="s">
        <v>32</v>
      </c>
      <c r="C73" s="22">
        <v>3800</v>
      </c>
      <c r="D73" s="22">
        <v>600</v>
      </c>
      <c r="E73" s="22">
        <v>970</v>
      </c>
      <c r="F73" s="22"/>
    </row>
    <row r="74" spans="1:6" x14ac:dyDescent="0.2">
      <c r="A74" t="s">
        <v>60</v>
      </c>
      <c r="C74" s="22">
        <v>4500</v>
      </c>
      <c r="D74" s="22">
        <v>0</v>
      </c>
      <c r="E74" s="22">
        <v>0</v>
      </c>
      <c r="F74" s="22"/>
    </row>
    <row r="75" spans="1:6" x14ac:dyDescent="0.2">
      <c r="C75" s="22"/>
      <c r="D75" s="22"/>
      <c r="E75" s="22"/>
      <c r="F75" s="22"/>
    </row>
    <row r="76" spans="1:6" x14ac:dyDescent="0.2">
      <c r="A76" t="s">
        <v>35</v>
      </c>
      <c r="C76" s="22">
        <f>SUM(C70:C75)</f>
        <v>21920</v>
      </c>
      <c r="D76" s="22">
        <f t="shared" ref="D76:E76" si="3">SUM(D70:D75)</f>
        <v>20042</v>
      </c>
      <c r="E76" s="22">
        <f t="shared" si="3"/>
        <v>12685</v>
      </c>
      <c r="F76" s="22"/>
    </row>
    <row r="77" spans="1:6" x14ac:dyDescent="0.2">
      <c r="C77" s="22"/>
      <c r="D77" s="22"/>
      <c r="E77" s="22"/>
      <c r="F77" s="22"/>
    </row>
    <row r="78" spans="1:6" x14ac:dyDescent="0.2">
      <c r="C78" s="22"/>
      <c r="D78" s="22"/>
      <c r="E78" s="22"/>
      <c r="F78" s="22"/>
    </row>
    <row r="79" spans="1:6" x14ac:dyDescent="0.2">
      <c r="A79" t="s">
        <v>28</v>
      </c>
      <c r="C79" s="22">
        <f>8606+3541</f>
        <v>12147</v>
      </c>
      <c r="D79" s="22">
        <v>8606</v>
      </c>
      <c r="E79" s="22">
        <v>8606</v>
      </c>
      <c r="F79" s="22"/>
    </row>
    <row r="80" spans="1:6" x14ac:dyDescent="0.2">
      <c r="A80" t="s">
        <v>29</v>
      </c>
      <c r="C80" s="22">
        <v>935</v>
      </c>
      <c r="D80" s="22">
        <v>935</v>
      </c>
      <c r="E80" s="22">
        <v>935</v>
      </c>
      <c r="F80" s="22"/>
    </row>
    <row r="81" spans="1:6" x14ac:dyDescent="0.2">
      <c r="A81" t="s">
        <v>30</v>
      </c>
      <c r="C81" s="22">
        <v>3647</v>
      </c>
      <c r="D81" s="22">
        <v>3295</v>
      </c>
      <c r="E81" s="22">
        <v>759</v>
      </c>
      <c r="F81" s="22"/>
    </row>
    <row r="82" spans="1:6" x14ac:dyDescent="0.2">
      <c r="A82" t="s">
        <v>33</v>
      </c>
      <c r="C82" s="22">
        <f>4622-181</f>
        <v>4441</v>
      </c>
      <c r="D82" s="22">
        <v>7185</v>
      </c>
      <c r="E82" s="22">
        <v>2385</v>
      </c>
      <c r="F82" s="22"/>
    </row>
    <row r="83" spans="1:6" x14ac:dyDescent="0.2">
      <c r="A83" t="s">
        <v>34</v>
      </c>
      <c r="C83" s="22">
        <f>400+350</f>
        <v>750</v>
      </c>
      <c r="D83" s="22">
        <v>21</v>
      </c>
      <c r="E83" s="22">
        <v>0</v>
      </c>
      <c r="F83" s="22"/>
    </row>
    <row r="84" spans="1:6" x14ac:dyDescent="0.2">
      <c r="C84" s="22"/>
      <c r="D84" s="22"/>
      <c r="E84" s="22"/>
      <c r="F84" s="22"/>
    </row>
    <row r="85" spans="1:6" x14ac:dyDescent="0.2">
      <c r="A85" t="s">
        <v>36</v>
      </c>
      <c r="C85" s="22">
        <f>SUM(C79:C84)</f>
        <v>21920</v>
      </c>
      <c r="D85" s="22">
        <f>SUM(D79:D84)</f>
        <v>20042</v>
      </c>
      <c r="E85" s="22">
        <f>SUM(E79:E84)</f>
        <v>12685</v>
      </c>
      <c r="F85" s="22"/>
    </row>
    <row r="86" spans="1:6" x14ac:dyDescent="0.2">
      <c r="C86" s="22"/>
      <c r="D86" s="22"/>
      <c r="E86" s="22"/>
    </row>
    <row r="89" spans="1:6" x14ac:dyDescent="0.2">
      <c r="A89" s="1" t="s">
        <v>37</v>
      </c>
    </row>
    <row r="91" spans="1:6" x14ac:dyDescent="0.2">
      <c r="A91" t="s">
        <v>38</v>
      </c>
    </row>
    <row r="92" spans="1:6" x14ac:dyDescent="0.2">
      <c r="A92" t="s">
        <v>39</v>
      </c>
    </row>
    <row r="94" spans="1:6" x14ac:dyDescent="0.2">
      <c r="A94" t="s">
        <v>61</v>
      </c>
    </row>
    <row r="96" spans="1:6" x14ac:dyDescent="0.2">
      <c r="A96" t="s">
        <v>40</v>
      </c>
    </row>
    <row r="97" spans="1:10" x14ac:dyDescent="0.2">
      <c r="J97" t="s">
        <v>62</v>
      </c>
    </row>
    <row r="98" spans="1:10" x14ac:dyDescent="0.2">
      <c r="A98" t="s">
        <v>41</v>
      </c>
    </row>
    <row r="99" spans="1:10" x14ac:dyDescent="0.2">
      <c r="A99" t="s">
        <v>42</v>
      </c>
    </row>
    <row r="101" spans="1:10" x14ac:dyDescent="0.2">
      <c r="A101" t="s">
        <v>43</v>
      </c>
    </row>
    <row r="102" spans="1:10" x14ac:dyDescent="0.2">
      <c r="A102" t="s">
        <v>44</v>
      </c>
    </row>
    <row r="104" spans="1:10" x14ac:dyDescent="0.2">
      <c r="A104" t="s">
        <v>45</v>
      </c>
    </row>
    <row r="105" spans="1:10" x14ac:dyDescent="0.2">
      <c r="A105" t="s">
        <v>46</v>
      </c>
    </row>
  </sheetData>
  <pageMargins left="0.7" right="0.7" top="0.75" bottom="0.75" header="0.3" footer="0.3"/>
  <pageSetup paperSize="9" scale="9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Baker Tilly Berk N.V.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Huisman</dc:creator>
  <cp:lastModifiedBy>M. Huisman</cp:lastModifiedBy>
  <cp:lastPrinted>2014-10-27T12:56:18Z</cp:lastPrinted>
  <dcterms:created xsi:type="dcterms:W3CDTF">2014-09-16T10:10:39Z</dcterms:created>
  <dcterms:modified xsi:type="dcterms:W3CDTF">2016-01-19T09:51:26Z</dcterms:modified>
</cp:coreProperties>
</file>